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6rz\Documents\_CAL TF - 2020\SW_WORK PAPERS\MAY_2019\1.16 SWCR020 MT Open Display Case Retrofit\"/>
    </mc:Choice>
  </mc:AlternateContent>
  <xr:revisionPtr revIDLastSave="0" documentId="13_ncr:1_{88DEF14D-405A-4A37-9622-17BED4FD31A0}" xr6:coauthVersionLast="36" xr6:coauthVersionMax="36" xr10:uidLastSave="{00000000-0000-0000-0000-000000000000}"/>
  <bookViews>
    <workbookView xWindow="0" yWindow="0" windowWidth="19200" windowHeight="10785" firstSheet="1" activeTab="1" xr2:uid="{00000000-000D-0000-FFFF-FFFF00000000}"/>
  </bookViews>
  <sheets>
    <sheet name="Drop down" sheetId="2" state="hidden" r:id="rId1"/>
    <sheet name="Calculations" sheetId="7" r:id="rId2"/>
    <sheet name="Unit definitions" sheetId="4" r:id="rId3"/>
    <sheet name="Nov18 2018 Costs" sheetId="8" r:id="rId4"/>
  </sheets>
  <externalReferences>
    <externalReference r:id="rId5"/>
    <externalReference r:id="rId6"/>
  </externalReferences>
  <definedNames>
    <definedName name="Test">[1]WP!#REF!</definedName>
    <definedName name="TestRange">[1]WP!#REF!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9" i="7" l="1"/>
  <c r="H18" i="7"/>
  <c r="H17" i="7"/>
  <c r="C10" i="7"/>
  <c r="G4" i="7"/>
  <c r="G5" i="7"/>
  <c r="G32" i="7" l="1"/>
  <c r="H20" i="7" l="1"/>
  <c r="G20" i="7"/>
  <c r="G25" i="7"/>
  <c r="G18" i="7"/>
  <c r="G19" i="7"/>
  <c r="O6" i="8"/>
  <c r="P6" i="8"/>
  <c r="P5" i="8"/>
  <c r="O5" i="8"/>
  <c r="Q6" i="8"/>
  <c r="Q5" i="8"/>
  <c r="N6" i="8"/>
  <c r="M6" i="8"/>
  <c r="L6" i="8"/>
  <c r="N5" i="8"/>
  <c r="M5" i="8"/>
  <c r="L5" i="8"/>
  <c r="K6" i="8"/>
  <c r="K5" i="8"/>
  <c r="G17" i="7"/>
  <c r="C8" i="7"/>
  <c r="C28" i="7" l="1"/>
  <c r="C5" i="7" s="1"/>
  <c r="C19" i="7"/>
  <c r="C4" i="7"/>
  <c r="G10" i="7" l="1"/>
  <c r="G6" i="7"/>
  <c r="G9" i="7"/>
  <c r="G11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emullendore</author>
  </authors>
  <commentList>
    <comment ref="C13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>emullendore:</t>
        </r>
        <r>
          <rPr>
            <sz val="8"/>
            <color indexed="81"/>
            <rFont val="Tahoma"/>
            <family val="2"/>
          </rPr>
          <t xml:space="preserve">
-Standard offer described in technical spec for each case without any add-ons, installed 'in parallel' with other cases</t>
        </r>
      </text>
    </comment>
    <comment ref="B17" authorId="0" shapeId="0" xr:uid="{00000000-0006-0000-0100-000002000000}">
      <text>
        <r>
          <rPr>
            <b/>
            <sz val="8"/>
            <color indexed="81"/>
            <rFont val="Tahoma"/>
            <family val="2"/>
          </rPr>
          <t>emullendore:</t>
        </r>
        <r>
          <rPr>
            <sz val="8"/>
            <color indexed="81"/>
            <rFont val="Tahoma"/>
            <family val="2"/>
          </rPr>
          <t xml:space="preserve">
Dairy version with standard dairy front sill</t>
        </r>
      </text>
    </comment>
    <comment ref="C22" authorId="0" shapeId="0" xr:uid="{00000000-0006-0000-0100-000003000000}">
      <text>
        <r>
          <rPr>
            <b/>
            <sz val="8"/>
            <color indexed="81"/>
            <rFont val="Tahoma"/>
            <family val="2"/>
          </rPr>
          <t>emullendore:</t>
        </r>
        <r>
          <rPr>
            <sz val="8"/>
            <color indexed="81"/>
            <rFont val="Tahoma"/>
            <family val="2"/>
          </rPr>
          <t xml:space="preserve">
-Without Lighting, in parallel</t>
        </r>
      </text>
    </comment>
    <comment ref="B26" authorId="0" shapeId="0" xr:uid="{00000000-0006-0000-0100-000004000000}">
      <text>
        <r>
          <rPr>
            <b/>
            <sz val="8"/>
            <color indexed="81"/>
            <rFont val="Tahoma"/>
            <family val="2"/>
          </rPr>
          <t>emullendore:</t>
        </r>
        <r>
          <rPr>
            <sz val="8"/>
            <color indexed="81"/>
            <rFont val="Tahoma"/>
            <family val="2"/>
          </rPr>
          <t xml:space="preserve">
Dairy version with standard dairy front sill</t>
        </r>
      </text>
    </comment>
  </commentList>
</comments>
</file>

<file path=xl/sharedStrings.xml><?xml version="1.0" encoding="utf-8"?>
<sst xmlns="http://schemas.openxmlformats.org/spreadsheetml/2006/main" count="335" uniqueCount="273">
  <si>
    <t>Building Type</t>
  </si>
  <si>
    <t>Building Vintage</t>
  </si>
  <si>
    <t>Climate Zone</t>
  </si>
  <si>
    <t>Unit Definition</t>
  </si>
  <si>
    <t>Measure Application Type</t>
  </si>
  <si>
    <t>ER</t>
  </si>
  <si>
    <t>ROB</t>
  </si>
  <si>
    <t>NC</t>
  </si>
  <si>
    <t>ECC</t>
  </si>
  <si>
    <t>ERC</t>
  </si>
  <si>
    <t>RFF</t>
  </si>
  <si>
    <t>RSD</t>
  </si>
  <si>
    <t>MBT</t>
  </si>
  <si>
    <t>MLI</t>
  </si>
  <si>
    <t>OTR</t>
  </si>
  <si>
    <t>ALC</t>
  </si>
  <si>
    <t>BCR</t>
  </si>
  <si>
    <t>ASM</t>
  </si>
  <si>
    <t>EPR</t>
  </si>
  <si>
    <t>ESE</t>
  </si>
  <si>
    <t>EUN</t>
  </si>
  <si>
    <t>FRM</t>
  </si>
  <si>
    <t>GRO</t>
  </si>
  <si>
    <t>HSP</t>
  </si>
  <si>
    <t>NRS</t>
  </si>
  <si>
    <t>HTL</t>
  </si>
  <si>
    <t>MTL</t>
  </si>
  <si>
    <t>GST</t>
  </si>
  <si>
    <t>SMO</t>
  </si>
  <si>
    <t>DMO</t>
  </si>
  <si>
    <t>MFM</t>
  </si>
  <si>
    <t>OFL</t>
  </si>
  <si>
    <t>OFS</t>
  </si>
  <si>
    <t>RES</t>
  </si>
  <si>
    <t>RT3</t>
  </si>
  <si>
    <t>RTL</t>
  </si>
  <si>
    <t>RTS</t>
  </si>
  <si>
    <t>SFM</t>
  </si>
  <si>
    <t>SCN</t>
  </si>
  <si>
    <t>SUN</t>
  </si>
  <si>
    <t>WRF</t>
  </si>
  <si>
    <t>S20</t>
  </si>
  <si>
    <t>S26</t>
  </si>
  <si>
    <t>S28</t>
  </si>
  <si>
    <t>S29</t>
  </si>
  <si>
    <t>S33</t>
  </si>
  <si>
    <t>OTI</t>
  </si>
  <si>
    <t>HTB</t>
  </si>
  <si>
    <t>M1</t>
  </si>
  <si>
    <t>M2</t>
  </si>
  <si>
    <t>M3</t>
  </si>
  <si>
    <t>M4</t>
  </si>
  <si>
    <t>AV</t>
  </si>
  <si>
    <t>NW</t>
  </si>
  <si>
    <t>ALL</t>
  </si>
  <si>
    <t>Z01</t>
  </si>
  <si>
    <t>Z02</t>
  </si>
  <si>
    <t>Z03</t>
  </si>
  <si>
    <t>Z04</t>
  </si>
  <si>
    <t>Z05</t>
  </si>
  <si>
    <t>Z06</t>
  </si>
  <si>
    <t>Z07</t>
  </si>
  <si>
    <t>Z08</t>
  </si>
  <si>
    <t>Z09</t>
  </si>
  <si>
    <t>Z10</t>
  </si>
  <si>
    <t>Z11</t>
  </si>
  <si>
    <t>Z12</t>
  </si>
  <si>
    <t>Z13</t>
  </si>
  <si>
    <t>Z14</t>
  </si>
  <si>
    <t>Z15</t>
  </si>
  <si>
    <t>Z16</t>
  </si>
  <si>
    <t>ZCO</t>
  </si>
  <si>
    <t>ZVA</t>
  </si>
  <si>
    <t>Drop Down Selections</t>
  </si>
  <si>
    <t>UNIT (currently in MDSS)</t>
  </si>
  <si>
    <t>ACRE</t>
  </si>
  <si>
    <t>AERATOR</t>
  </si>
  <si>
    <t>APARTMENT</t>
  </si>
  <si>
    <t>CASE DOOR</t>
  </si>
  <si>
    <t>CERTIFICATE</t>
  </si>
  <si>
    <t>CLOSER</t>
  </si>
  <si>
    <t>CLOTHES WASHER</t>
  </si>
  <si>
    <t>CONTROLLER</t>
  </si>
  <si>
    <t>DESKTOP</t>
  </si>
  <si>
    <t>DISH WASHER</t>
  </si>
  <si>
    <t>DOOR</t>
  </si>
  <si>
    <t>DWELLING UNIT</t>
  </si>
  <si>
    <t>EXIT SIGN</t>
  </si>
  <si>
    <t>FIXTURE</t>
  </si>
  <si>
    <t>FIXTURE HEAD</t>
  </si>
  <si>
    <t>FOOT</t>
  </si>
  <si>
    <t>FURNACE</t>
  </si>
  <si>
    <t>GRIDDLE</t>
  </si>
  <si>
    <t>HORSEPOWER</t>
  </si>
  <si>
    <t>HOUSEHOLD</t>
  </si>
  <si>
    <t>HP</t>
  </si>
  <si>
    <t>HPWH</t>
  </si>
  <si>
    <t>ICE MACHINE</t>
  </si>
  <si>
    <t>KW CONTROLLED</t>
  </si>
  <si>
    <t>CONNECTED KW REDUCED</t>
  </si>
  <si>
    <t>KW REDUCED</t>
  </si>
  <si>
    <t>KW REDUCTION</t>
  </si>
  <si>
    <t>KWH</t>
  </si>
  <si>
    <t>LAMP</t>
  </si>
  <si>
    <t>LETTER</t>
  </si>
  <si>
    <t>LIN. FT.</t>
  </si>
  <si>
    <t>LINEAR FEET</t>
  </si>
  <si>
    <t>LINEAR FT</t>
  </si>
  <si>
    <t>MACHINE</t>
  </si>
  <si>
    <t>MBTUH</t>
  </si>
  <si>
    <t>MBTUH INPUT</t>
  </si>
  <si>
    <t>MEASURE</t>
  </si>
  <si>
    <t>MONITOR</t>
  </si>
  <si>
    <t>MOTOR</t>
  </si>
  <si>
    <t>NOZZLE</t>
  </si>
  <si>
    <t>OVEN</t>
  </si>
  <si>
    <t>PER FIXTURE</t>
  </si>
  <si>
    <t>PER SENSOR</t>
  </si>
  <si>
    <t>PHOTOCELL</t>
  </si>
  <si>
    <t>POUNDS</t>
  </si>
  <si>
    <t>POWER SUPPLY</t>
  </si>
  <si>
    <t>PUMP</t>
  </si>
  <si>
    <t>REFRIGERATOR</t>
  </si>
  <si>
    <t>SENSOR</t>
  </si>
  <si>
    <t>SHOWERHEAD</t>
  </si>
  <si>
    <t>SIGN</t>
  </si>
  <si>
    <t>SINGLE OVEN</t>
  </si>
  <si>
    <t>SOFTWARE</t>
  </si>
  <si>
    <t>SQ FT</t>
  </si>
  <si>
    <t>SQ. FT.</t>
  </si>
  <si>
    <t>SQUARE FOOT</t>
  </si>
  <si>
    <t>STEAMER</t>
  </si>
  <si>
    <t>SYSTEM</t>
  </si>
  <si>
    <t>TELEVISION</t>
  </si>
  <si>
    <t>TEST</t>
  </si>
  <si>
    <t>THERM</t>
  </si>
  <si>
    <t>TIME CLOCK</t>
  </si>
  <si>
    <t>TIMER</t>
  </si>
  <si>
    <t>TON</t>
  </si>
  <si>
    <t>TRAP</t>
  </si>
  <si>
    <t>UNIT</t>
  </si>
  <si>
    <t>VAT</t>
  </si>
  <si>
    <t>VENDING MACHINE</t>
  </si>
  <si>
    <t>VFD</t>
  </si>
  <si>
    <t>WATER HEATER</t>
  </si>
  <si>
    <t>WORKSTATION</t>
  </si>
  <si>
    <t>03</t>
  </si>
  <si>
    <t>05</t>
  </si>
  <si>
    <t>Code</t>
  </si>
  <si>
    <t>Description</t>
  </si>
  <si>
    <t>Area-ft2</t>
  </si>
  <si>
    <t>area (ft2)</t>
  </si>
  <si>
    <t>Building</t>
  </si>
  <si>
    <t>building</t>
  </si>
  <si>
    <t>Cap-kBTUh</t>
  </si>
  <si>
    <t>input capacity (kBTUh)</t>
  </si>
  <si>
    <t>Cap-kW</t>
  </si>
  <si>
    <t>input capacity (kW)</t>
  </si>
  <si>
    <t>Cap-MBTUh</t>
  </si>
  <si>
    <t>input capacity (MBTUh)</t>
  </si>
  <si>
    <t>Cap-Tons</t>
  </si>
  <si>
    <t>tons cooling capacity</t>
  </si>
  <si>
    <t>Each</t>
  </si>
  <si>
    <t>appliance</t>
  </si>
  <si>
    <t>Fixture</t>
  </si>
  <si>
    <t>fixture</t>
  </si>
  <si>
    <t>Flow-CFM</t>
  </si>
  <si>
    <t>CFM air flow</t>
  </si>
  <si>
    <t>Flow-GPM</t>
  </si>
  <si>
    <t>gallons per minute</t>
  </si>
  <si>
    <t>Household</t>
  </si>
  <si>
    <t>house or household</t>
  </si>
  <si>
    <t>Installation</t>
  </si>
  <si>
    <t>equipment count</t>
  </si>
  <si>
    <t>Lamp</t>
  </si>
  <si>
    <t>lamp</t>
  </si>
  <si>
    <t>Len-ft</t>
  </si>
  <si>
    <t>length (feet)</t>
  </si>
  <si>
    <t>Ctrl-kW</t>
  </si>
  <si>
    <t>kW Controlled</t>
  </si>
  <si>
    <t>Rated-HP</t>
  </si>
  <si>
    <t>nameplate HP</t>
  </si>
  <si>
    <t>SurfArea-ft2</t>
  </si>
  <si>
    <t>surface area (ft2)</t>
  </si>
  <si>
    <t>kWh</t>
  </si>
  <si>
    <t>per annual kWh consumption</t>
  </si>
  <si>
    <t>therm</t>
  </si>
  <si>
    <t>per annual therm consumption</t>
  </si>
  <si>
    <t>tbd</t>
  </si>
  <si>
    <t>Area-Acre</t>
  </si>
  <si>
    <t>per Acre</t>
  </si>
  <si>
    <t>Area-1kFP</t>
  </si>
  <si>
    <t>1,000 sqft footprint</t>
  </si>
  <si>
    <t>Area-1kH</t>
  </si>
  <si>
    <t>1,000 sqft house</t>
  </si>
  <si>
    <t>Area-1kR</t>
  </si>
  <si>
    <t>1,000 sqft roof</t>
  </si>
  <si>
    <t>Area-1kW</t>
  </si>
  <si>
    <t>1,000 sqft wall (exc. windows)</t>
  </si>
  <si>
    <t>Area-100win</t>
  </si>
  <si>
    <t>100 sqft window</t>
  </si>
  <si>
    <t>SPTdb NormUnits</t>
  </si>
  <si>
    <t>Code Compliant MT OMD Cases</t>
  </si>
  <si>
    <t>Hill Phoenix O5DM</t>
  </si>
  <si>
    <t>Hill Phoenix O5M</t>
  </si>
  <si>
    <t>Design Load (Btu/hr/ft)</t>
  </si>
  <si>
    <t>Average</t>
  </si>
  <si>
    <t>Efficient MT OMD Cases</t>
  </si>
  <si>
    <t>Hussmann D5X - EP</t>
  </si>
  <si>
    <t>Hussmann D5X - E</t>
  </si>
  <si>
    <t>Hussmann M5X - E</t>
  </si>
  <si>
    <t>Hussmann P4X - E</t>
  </si>
  <si>
    <t>Hussmann M5X - EP</t>
  </si>
  <si>
    <t>Hussmann P4X - EP</t>
  </si>
  <si>
    <t>Hill Phoenix O5M - NRG</t>
  </si>
  <si>
    <t>Hill Phoenix O5DM - NRG</t>
  </si>
  <si>
    <t>Base Case Load (Btu/hr/ft)</t>
  </si>
  <si>
    <t>Efficient Case Load (Btu/hr/ft)</t>
  </si>
  <si>
    <t>Refrigeration System Full Load Hours</t>
  </si>
  <si>
    <t>Annual Average Base EER (Btuh/W)</t>
  </si>
  <si>
    <t>Annual Average Efficient EER (Btuh/W)</t>
  </si>
  <si>
    <t>kWh Savings</t>
  </si>
  <si>
    <t>kW Savings</t>
  </si>
  <si>
    <t>Input Value</t>
  </si>
  <si>
    <t>Calculation of kWh Savings</t>
  </si>
  <si>
    <t>Calculation of peak kW Savings</t>
  </si>
  <si>
    <t>kWh Baseline Case</t>
  </si>
  <si>
    <t>kWh Efficient Case</t>
  </si>
  <si>
    <t>kW Baseline Case</t>
  </si>
  <si>
    <t>kW Efficient Case</t>
  </si>
  <si>
    <t>Source</t>
  </si>
  <si>
    <t>DOE2.2R Modeling</t>
  </si>
  <si>
    <t>Cost</t>
  </si>
  <si>
    <t>Efficient Cost- Efficient Case</t>
  </si>
  <si>
    <t>Baseline Case- Code Compliant Case</t>
  </si>
  <si>
    <t>Installation Cost- Labor</t>
  </si>
  <si>
    <t>Baseline Cost- Code Compliant Case</t>
  </si>
  <si>
    <t>Item</t>
  </si>
  <si>
    <t>Case Length (len-ft)</t>
  </si>
  <si>
    <t>Calculation Variable</t>
  </si>
  <si>
    <t>Cost Inputs</t>
  </si>
  <si>
    <t>Calculation of Unitized Cost</t>
  </si>
  <si>
    <t>Table 1: Energy Calculation Inputs</t>
  </si>
  <si>
    <t>Table 3: Efficient Case Loads</t>
  </si>
  <si>
    <t>Table 2: Code Compliant Case Loads</t>
  </si>
  <si>
    <t>Incremental Cost ($/len-ft)</t>
  </si>
  <si>
    <t>DOE CRE Rulemaking Documentation</t>
  </si>
  <si>
    <t>NEEA Report</t>
  </si>
  <si>
    <t>2010 ASHRAE Ref. Handbook</t>
  </si>
  <si>
    <t>Discussion with Multiple Vendors</t>
  </si>
  <si>
    <t>Manufacturer Specification (Table 2)</t>
  </si>
  <si>
    <t>Manufacturer Specification (Table 3)</t>
  </si>
  <si>
    <t>New Case #1</t>
  </si>
  <si>
    <t>Store ID</t>
  </si>
  <si>
    <t>Invoice Date</t>
  </si>
  <si>
    <t>Equipment</t>
  </si>
  <si>
    <t>Labor</t>
  </si>
  <si>
    <t>Total Cost</t>
  </si>
  <si>
    <t>Ln. Ft</t>
  </si>
  <si>
    <t>Temp</t>
  </si>
  <si>
    <t>Med</t>
  </si>
  <si>
    <t>Low</t>
  </si>
  <si>
    <t>New Case #2</t>
  </si>
  <si>
    <t>New Case #3</t>
  </si>
  <si>
    <t>New Case #4</t>
  </si>
  <si>
    <t>Equipment Cost</t>
  </si>
  <si>
    <t>Labor Cost</t>
  </si>
  <si>
    <t>Eq Cost, $/LF</t>
  </si>
  <si>
    <t>LabCost, $/LF</t>
  </si>
  <si>
    <t>Total $/LF</t>
  </si>
  <si>
    <t>Upadted Costs - 2019 RSMeans Index Cost</t>
  </si>
  <si>
    <t>Color Code:</t>
  </si>
  <si>
    <t>Modified 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</si>
</sst>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164" formatCode="&quot;$&quot;#,##0.00"/>
    <numFmt numFmtId="165" formatCode="0.0000"/>
    <numFmt numFmtId="166" formatCode="0.0"/>
  </numFmts>
  <fonts count="13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trike/>
      <sz val="10"/>
      <name val="Arial"/>
      <family val="2"/>
    </font>
    <font>
      <sz val="11"/>
      <color rgb="FF1F497D"/>
      <name val="Calibri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name val="Calibri"/>
      <family val="2"/>
    </font>
    <font>
      <sz val="10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54">
    <xf numFmtId="0" fontId="0" fillId="0" borderId="0" xfId="0"/>
    <xf numFmtId="0" fontId="2" fillId="0" borderId="0" xfId="0" applyFont="1"/>
    <xf numFmtId="0" fontId="5" fillId="0" borderId="0" xfId="0" applyFont="1"/>
    <xf numFmtId="0" fontId="4" fillId="0" borderId="0" xfId="0" applyFont="1"/>
    <xf numFmtId="0" fontId="6" fillId="0" borderId="0" xfId="0" applyFont="1"/>
    <xf numFmtId="0" fontId="5" fillId="2" borderId="0" xfId="0" applyFont="1" applyFill="1"/>
    <xf numFmtId="0" fontId="7" fillId="0" borderId="0" xfId="0" applyFont="1"/>
    <xf numFmtId="49" fontId="0" fillId="0" borderId="0" xfId="0" applyNumberFormat="1" applyAlignment="1">
      <alignment horizontal="left"/>
    </xf>
    <xf numFmtId="49" fontId="4" fillId="0" borderId="0" xfId="0" applyNumberFormat="1" applyFont="1" applyAlignment="1">
      <alignment horizontal="left"/>
    </xf>
    <xf numFmtId="0" fontId="0" fillId="2" borderId="1" xfId="0" applyFill="1" applyBorder="1"/>
    <xf numFmtId="0" fontId="4" fillId="0" borderId="0" xfId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3" fontId="4" fillId="0" borderId="0" xfId="0" applyNumberFormat="1" applyFont="1"/>
    <xf numFmtId="3" fontId="4" fillId="0" borderId="0" xfId="0" applyNumberFormat="1" applyFont="1" applyAlignment="1">
      <alignment vertical="center"/>
    </xf>
    <xf numFmtId="3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5" fillId="0" borderId="0" xfId="0" applyFont="1" applyAlignment="1">
      <alignment horizontal="right"/>
    </xf>
    <xf numFmtId="3" fontId="5" fillId="0" borderId="0" xfId="0" applyNumberFormat="1" applyFont="1" applyAlignment="1">
      <alignment vertical="center"/>
    </xf>
    <xf numFmtId="0" fontId="4" fillId="0" borderId="2" xfId="0" applyFont="1" applyBorder="1"/>
    <xf numFmtId="166" fontId="0" fillId="0" borderId="2" xfId="0" applyNumberFormat="1" applyBorder="1"/>
    <xf numFmtId="165" fontId="0" fillId="0" borderId="2" xfId="0" applyNumberFormat="1" applyBorder="1"/>
    <xf numFmtId="164" fontId="0" fillId="0" borderId="0" xfId="0" applyNumberFormat="1"/>
    <xf numFmtId="164" fontId="5" fillId="0" borderId="0" xfId="0" applyNumberFormat="1" applyFont="1"/>
    <xf numFmtId="0" fontId="0" fillId="0" borderId="2" xfId="0" applyBorder="1"/>
    <xf numFmtId="164" fontId="0" fillId="0" borderId="2" xfId="0" applyNumberFormat="1" applyBorder="1"/>
    <xf numFmtId="0" fontId="1" fillId="0" borderId="0" xfId="0" applyFont="1"/>
    <xf numFmtId="3" fontId="1" fillId="0" borderId="0" xfId="0" applyNumberFormat="1" applyFont="1"/>
    <xf numFmtId="0" fontId="11" fillId="0" borderId="0" xfId="0" applyFont="1"/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14" fontId="12" fillId="0" borderId="1" xfId="0" applyNumberFormat="1" applyFont="1" applyBorder="1" applyAlignment="1">
      <alignment horizontal="center" vertical="center"/>
    </xf>
    <xf numFmtId="6" fontId="0" fillId="0" borderId="0" xfId="0" applyNumberFormat="1"/>
    <xf numFmtId="6" fontId="12" fillId="0" borderId="6" xfId="0" applyNumberFormat="1" applyFont="1" applyBorder="1" applyAlignment="1">
      <alignment vertical="center"/>
    </xf>
    <xf numFmtId="6" fontId="12" fillId="0" borderId="7" xfId="0" applyNumberFormat="1" applyFont="1" applyBorder="1" applyAlignment="1">
      <alignment vertical="center"/>
    </xf>
    <xf numFmtId="0" fontId="12" fillId="0" borderId="7" xfId="0" applyFont="1" applyBorder="1" applyAlignment="1">
      <alignment horizontal="right" vertical="center"/>
    </xf>
    <xf numFmtId="0" fontId="12" fillId="0" borderId="7" xfId="0" applyFont="1" applyBorder="1" applyAlignment="1">
      <alignment vertical="center"/>
    </xf>
    <xf numFmtId="0" fontId="1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38" fontId="0" fillId="0" borderId="0" xfId="0" applyNumberFormat="1"/>
    <xf numFmtId="164" fontId="1" fillId="0" borderId="0" xfId="0" applyNumberFormat="1" applyFont="1"/>
    <xf numFmtId="166" fontId="5" fillId="4" borderId="0" xfId="0" applyNumberFormat="1" applyFont="1" applyFill="1"/>
    <xf numFmtId="165" fontId="5" fillId="4" borderId="0" xfId="0" applyNumberFormat="1" applyFont="1" applyFill="1"/>
    <xf numFmtId="6" fontId="0" fillId="4" borderId="0" xfId="0" applyNumberFormat="1" applyFill="1"/>
    <xf numFmtId="0" fontId="4" fillId="3" borderId="0" xfId="0" applyFont="1" applyFill="1" applyAlignment="1">
      <alignment horizontal="center"/>
    </xf>
    <xf numFmtId="0" fontId="12" fillId="0" borderId="8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2" fontId="0" fillId="4" borderId="0" xfId="0" applyNumberFormat="1" applyFill="1"/>
    <xf numFmtId="0" fontId="0" fillId="4" borderId="0" xfId="0" applyFill="1"/>
  </cellXfs>
  <cellStyles count="2">
    <cellStyle name="Normal" xfId="0" builtinId="0"/>
    <cellStyle name="Normal 2" xfId="1" xr:uid="{00000000-0005-0000-0000-000001000000}"/>
  </cellStyles>
  <dxfs count="10">
    <dxf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x01dot-nas02\WINDOWS\Temporary%20Internet%20Files\Content.Outlook\0CHIRH6H\Dual_baselin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6rz/Documents/PMing/RS%20MEANS/SW2020_Cost%20Updates_MayWP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P"/>
      <sheetName val="Validations"/>
      <sheetName val="WP OTR Default Scenarios"/>
      <sheetName val="Unit Definitions"/>
    </sheetNames>
    <sheetDataSet>
      <sheetData sheetId="0"/>
      <sheetData sheetId="1" refreshError="1"/>
      <sheetData sheetId="2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"/>
      <sheetName val="1.10 SWCR012 Multiplex"/>
      <sheetName val="1.15SWCR019 LT Cofin"/>
      <sheetName val="1.16SWCR020 MT DisRet"/>
      <sheetName val="1.17bSWCR021 M-LT DisCasDrs"/>
    </sheetNames>
    <sheetDataSet>
      <sheetData sheetId="0"/>
      <sheetData sheetId="1"/>
      <sheetData sheetId="2"/>
      <sheetData sheetId="3">
        <row r="17">
          <cell r="E17">
            <v>741.73111584045785</v>
          </cell>
        </row>
        <row r="21">
          <cell r="E21">
            <v>798.21049634853023</v>
          </cell>
          <cell r="F21">
            <v>219.89933774454005</v>
          </cell>
        </row>
      </sheetData>
      <sheetData sheetId="4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e3" displayName="Table3" ref="B3:D10" totalsRowShown="0" headerRowDxfId="9">
  <autoFilter ref="B3:D10" xr:uid="{00000000-0009-0000-0100-000003000000}"/>
  <tableColumns count="3">
    <tableColumn id="1" xr3:uid="{00000000-0010-0000-0000-000001000000}" name="Calculation Variable" dataDxfId="8"/>
    <tableColumn id="2" xr3:uid="{00000000-0010-0000-0000-000002000000}" name="Input Value"/>
    <tableColumn id="3" xr3:uid="{00000000-0010-0000-0000-000003000000}" name="Source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Table4" displayName="Table4" ref="B13:C18" totalsRowShown="0" headerRowDxfId="7">
  <autoFilter ref="B13:C18" xr:uid="{00000000-0009-0000-0100-000004000000}"/>
  <tableColumns count="2">
    <tableColumn id="1" xr3:uid="{00000000-0010-0000-0100-000001000000}" name="Code Compliant MT OMD Cases" dataDxfId="6"/>
    <tableColumn id="2" xr3:uid="{00000000-0010-0000-0100-000002000000}" name="Design Load (Btu/hr/ft)" dataDxfId="5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2000000}" name="Table5" displayName="Table5" ref="B22:C27" totalsRowShown="0" headerRowDxfId="4">
  <autoFilter ref="B22:C27" xr:uid="{00000000-0009-0000-0100-000005000000}"/>
  <tableColumns count="2">
    <tableColumn id="1" xr3:uid="{00000000-0010-0000-0200-000001000000}" name="Efficient MT OMD Cases" dataDxfId="3"/>
    <tableColumn id="2" xr3:uid="{00000000-0010-0000-0200-000002000000}" name="Design Load (Btu/hr/ft)" dataDxfId="2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3000000}" name="Table2" displayName="Table2" ref="F23:H27" totalsRowShown="0" headerRowDxfId="1">
  <autoFilter ref="F23:H27" xr:uid="{00000000-0009-0000-0100-000002000000}"/>
  <tableColumns count="3">
    <tableColumn id="1" xr3:uid="{00000000-0010-0000-0300-000001000000}" name="Item"/>
    <tableColumn id="2" xr3:uid="{00000000-0010-0000-0300-000002000000}" name="Cost" dataDxfId="0"/>
    <tableColumn id="3" xr3:uid="{00000000-0010-0000-0300-000003000000}" name="Source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7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5"/>
  <sheetViews>
    <sheetView workbookViewId="0"/>
  </sheetViews>
  <sheetFormatPr defaultRowHeight="12.75" x14ac:dyDescent="0.2"/>
  <cols>
    <col min="1" max="1" width="27" customWidth="1"/>
    <col min="2" max="2" width="13.7109375" bestFit="1" customWidth="1"/>
    <col min="3" max="3" width="16.28515625" bestFit="1" customWidth="1"/>
    <col min="4" max="4" width="13.140625" bestFit="1" customWidth="1"/>
    <col min="5" max="5" width="14" bestFit="1" customWidth="1"/>
    <col min="7" max="7" width="26.28515625" bestFit="1" customWidth="1"/>
  </cols>
  <sheetData>
    <row r="1" spans="1:7" ht="15.75" x14ac:dyDescent="0.25">
      <c r="A1" s="1" t="s">
        <v>73</v>
      </c>
      <c r="G1" s="5" t="s">
        <v>74</v>
      </c>
    </row>
    <row r="2" spans="1:7" x14ac:dyDescent="0.2">
      <c r="A2" s="2" t="s">
        <v>4</v>
      </c>
      <c r="B2" s="2" t="s">
        <v>0</v>
      </c>
      <c r="C2" s="2" t="s">
        <v>1</v>
      </c>
      <c r="D2" s="2" t="s">
        <v>2</v>
      </c>
      <c r="E2" s="2" t="s">
        <v>3</v>
      </c>
      <c r="G2" t="s">
        <v>75</v>
      </c>
    </row>
    <row r="3" spans="1:7" x14ac:dyDescent="0.2">
      <c r="A3" s="3" t="s">
        <v>5</v>
      </c>
      <c r="B3" t="s">
        <v>15</v>
      </c>
      <c r="C3" s="7" t="s">
        <v>14</v>
      </c>
      <c r="D3" t="s">
        <v>54</v>
      </c>
      <c r="E3" s="4"/>
      <c r="G3" t="s">
        <v>76</v>
      </c>
    </row>
    <row r="4" spans="1:7" x14ac:dyDescent="0.2">
      <c r="A4" s="3" t="s">
        <v>6</v>
      </c>
      <c r="B4" t="s">
        <v>17</v>
      </c>
      <c r="C4" s="8" t="s">
        <v>146</v>
      </c>
      <c r="D4" t="s">
        <v>14</v>
      </c>
      <c r="E4" s="2"/>
      <c r="G4" t="s">
        <v>77</v>
      </c>
    </row>
    <row r="5" spans="1:7" x14ac:dyDescent="0.2">
      <c r="A5" s="3" t="s">
        <v>7</v>
      </c>
      <c r="B5" t="s">
        <v>16</v>
      </c>
      <c r="C5" s="8" t="s">
        <v>147</v>
      </c>
      <c r="D5" t="s">
        <v>55</v>
      </c>
      <c r="E5" s="2"/>
      <c r="G5" t="s">
        <v>78</v>
      </c>
    </row>
    <row r="6" spans="1:7" x14ac:dyDescent="0.2">
      <c r="A6" s="6"/>
      <c r="B6" t="s">
        <v>29</v>
      </c>
      <c r="C6" s="7">
        <v>75</v>
      </c>
      <c r="D6" t="s">
        <v>56</v>
      </c>
      <c r="E6" s="2"/>
      <c r="G6" t="s">
        <v>79</v>
      </c>
    </row>
    <row r="7" spans="1:7" x14ac:dyDescent="0.2">
      <c r="A7" s="2"/>
      <c r="B7" t="s">
        <v>8</v>
      </c>
      <c r="C7" s="7">
        <v>85</v>
      </c>
      <c r="D7" t="s">
        <v>57</v>
      </c>
      <c r="E7" s="2"/>
      <c r="G7" t="s">
        <v>80</v>
      </c>
    </row>
    <row r="8" spans="1:7" x14ac:dyDescent="0.2">
      <c r="A8" s="2"/>
      <c r="B8" t="s">
        <v>18</v>
      </c>
      <c r="C8" s="7">
        <v>96</v>
      </c>
      <c r="D8" t="s">
        <v>58</v>
      </c>
      <c r="E8" s="2"/>
      <c r="G8" t="s">
        <v>81</v>
      </c>
    </row>
    <row r="9" spans="1:7" x14ac:dyDescent="0.2">
      <c r="A9" s="2"/>
      <c r="B9" t="s">
        <v>9</v>
      </c>
      <c r="C9" s="7" t="s">
        <v>52</v>
      </c>
      <c r="D9" t="s">
        <v>59</v>
      </c>
      <c r="E9" s="2"/>
      <c r="G9" t="s">
        <v>82</v>
      </c>
    </row>
    <row r="10" spans="1:7" x14ac:dyDescent="0.2">
      <c r="A10" s="2"/>
      <c r="B10" t="s">
        <v>19</v>
      </c>
      <c r="C10" s="7" t="s">
        <v>48</v>
      </c>
      <c r="D10" t="s">
        <v>60</v>
      </c>
      <c r="E10" s="2"/>
      <c r="G10" t="s">
        <v>83</v>
      </c>
    </row>
    <row r="11" spans="1:7" x14ac:dyDescent="0.2">
      <c r="A11" s="2"/>
      <c r="B11" t="s">
        <v>20</v>
      </c>
      <c r="C11" s="7" t="s">
        <v>49</v>
      </c>
      <c r="D11" t="s">
        <v>61</v>
      </c>
      <c r="E11" s="2"/>
      <c r="G11" t="s">
        <v>84</v>
      </c>
    </row>
    <row r="12" spans="1:7" x14ac:dyDescent="0.2">
      <c r="A12" s="2"/>
      <c r="B12" t="s">
        <v>21</v>
      </c>
      <c r="C12" s="7" t="s">
        <v>50</v>
      </c>
      <c r="D12" t="s">
        <v>62</v>
      </c>
      <c r="E12" s="2"/>
      <c r="G12" t="s">
        <v>85</v>
      </c>
    </row>
    <row r="13" spans="1:7" x14ac:dyDescent="0.2">
      <c r="A13" s="2"/>
      <c r="B13" t="s">
        <v>22</v>
      </c>
      <c r="C13" s="7" t="s">
        <v>51</v>
      </c>
      <c r="D13" t="s">
        <v>63</v>
      </c>
      <c r="E13" s="2"/>
      <c r="G13" t="s">
        <v>86</v>
      </c>
    </row>
    <row r="14" spans="1:7" x14ac:dyDescent="0.2">
      <c r="A14" s="2"/>
      <c r="B14" t="s">
        <v>27</v>
      </c>
      <c r="C14" s="7" t="s">
        <v>53</v>
      </c>
      <c r="D14" t="s">
        <v>64</v>
      </c>
      <c r="E14" s="2"/>
      <c r="G14" t="s">
        <v>87</v>
      </c>
    </row>
    <row r="15" spans="1:7" x14ac:dyDescent="0.2">
      <c r="A15" s="2"/>
      <c r="B15" t="s">
        <v>23</v>
      </c>
      <c r="C15" s="2"/>
      <c r="D15" t="s">
        <v>65</v>
      </c>
      <c r="E15" s="2"/>
      <c r="G15" t="s">
        <v>88</v>
      </c>
    </row>
    <row r="16" spans="1:7" x14ac:dyDescent="0.2">
      <c r="A16" s="2"/>
      <c r="B16" t="s">
        <v>47</v>
      </c>
      <c r="C16" s="2"/>
      <c r="D16" t="s">
        <v>66</v>
      </c>
      <c r="E16" s="2"/>
      <c r="G16" t="s">
        <v>89</v>
      </c>
    </row>
    <row r="17" spans="1:7" x14ac:dyDescent="0.2">
      <c r="A17" s="2"/>
      <c r="B17" t="s">
        <v>25</v>
      </c>
      <c r="C17" s="2"/>
      <c r="D17" t="s">
        <v>67</v>
      </c>
      <c r="E17" s="2"/>
      <c r="G17" t="s">
        <v>90</v>
      </c>
    </row>
    <row r="18" spans="1:7" x14ac:dyDescent="0.2">
      <c r="A18" s="2"/>
      <c r="B18" t="s">
        <v>12</v>
      </c>
      <c r="C18" s="2"/>
      <c r="D18" t="s">
        <v>68</v>
      </c>
      <c r="E18" s="2"/>
      <c r="G18" t="s">
        <v>91</v>
      </c>
    </row>
    <row r="19" spans="1:7" x14ac:dyDescent="0.2">
      <c r="A19" s="2"/>
      <c r="B19" t="s">
        <v>30</v>
      </c>
      <c r="C19" s="2"/>
      <c r="D19" t="s">
        <v>69</v>
      </c>
      <c r="E19" s="2"/>
      <c r="G19" t="s">
        <v>92</v>
      </c>
    </row>
    <row r="20" spans="1:7" x14ac:dyDescent="0.2">
      <c r="A20" s="2"/>
      <c r="B20" t="s">
        <v>13</v>
      </c>
      <c r="C20" s="2"/>
      <c r="D20" t="s">
        <v>70</v>
      </c>
      <c r="E20" s="2"/>
      <c r="G20" t="s">
        <v>93</v>
      </c>
    </row>
    <row r="21" spans="1:7" x14ac:dyDescent="0.2">
      <c r="B21" t="s">
        <v>26</v>
      </c>
      <c r="D21" t="s">
        <v>71</v>
      </c>
      <c r="G21" t="s">
        <v>94</v>
      </c>
    </row>
    <row r="22" spans="1:7" x14ac:dyDescent="0.2">
      <c r="B22" t="s">
        <v>24</v>
      </c>
      <c r="D22" t="s">
        <v>72</v>
      </c>
      <c r="G22" t="s">
        <v>95</v>
      </c>
    </row>
    <row r="23" spans="1:7" x14ac:dyDescent="0.2">
      <c r="B23" t="s">
        <v>31</v>
      </c>
      <c r="G23" t="s">
        <v>96</v>
      </c>
    </row>
    <row r="24" spans="1:7" x14ac:dyDescent="0.2">
      <c r="B24" t="s">
        <v>32</v>
      </c>
      <c r="G24" t="s">
        <v>97</v>
      </c>
    </row>
    <row r="25" spans="1:7" x14ac:dyDescent="0.2">
      <c r="B25" t="s">
        <v>46</v>
      </c>
      <c r="G25" t="s">
        <v>98</v>
      </c>
    </row>
    <row r="26" spans="1:7" x14ac:dyDescent="0.2">
      <c r="B26" t="s">
        <v>14</v>
      </c>
      <c r="G26" t="s">
        <v>99</v>
      </c>
    </row>
    <row r="27" spans="1:7" x14ac:dyDescent="0.2">
      <c r="B27" t="s">
        <v>33</v>
      </c>
      <c r="G27" t="s">
        <v>100</v>
      </c>
    </row>
    <row r="28" spans="1:7" x14ac:dyDescent="0.2">
      <c r="B28" t="s">
        <v>10</v>
      </c>
      <c r="G28" t="s">
        <v>101</v>
      </c>
    </row>
    <row r="29" spans="1:7" x14ac:dyDescent="0.2">
      <c r="B29" t="s">
        <v>11</v>
      </c>
      <c r="G29" t="s">
        <v>102</v>
      </c>
    </row>
    <row r="30" spans="1:7" x14ac:dyDescent="0.2">
      <c r="B30" t="s">
        <v>34</v>
      </c>
      <c r="G30" t="s">
        <v>103</v>
      </c>
    </row>
    <row r="31" spans="1:7" x14ac:dyDescent="0.2">
      <c r="B31" t="s">
        <v>35</v>
      </c>
      <c r="G31" t="s">
        <v>104</v>
      </c>
    </row>
    <row r="32" spans="1:7" x14ac:dyDescent="0.2">
      <c r="B32" t="s">
        <v>36</v>
      </c>
      <c r="G32" t="s">
        <v>105</v>
      </c>
    </row>
    <row r="33" spans="2:7" x14ac:dyDescent="0.2">
      <c r="B33" t="s">
        <v>41</v>
      </c>
      <c r="G33" t="s">
        <v>106</v>
      </c>
    </row>
    <row r="34" spans="2:7" x14ac:dyDescent="0.2">
      <c r="B34" t="s">
        <v>42</v>
      </c>
      <c r="G34" t="s">
        <v>107</v>
      </c>
    </row>
    <row r="35" spans="2:7" x14ac:dyDescent="0.2">
      <c r="B35" t="s">
        <v>43</v>
      </c>
      <c r="G35" t="s">
        <v>108</v>
      </c>
    </row>
    <row r="36" spans="2:7" x14ac:dyDescent="0.2">
      <c r="B36" t="s">
        <v>44</v>
      </c>
      <c r="G36" t="s">
        <v>109</v>
      </c>
    </row>
    <row r="37" spans="2:7" x14ac:dyDescent="0.2">
      <c r="B37" t="s">
        <v>45</v>
      </c>
      <c r="G37" t="s">
        <v>110</v>
      </c>
    </row>
    <row r="38" spans="2:7" x14ac:dyDescent="0.2">
      <c r="B38" t="s">
        <v>38</v>
      </c>
      <c r="G38" t="s">
        <v>111</v>
      </c>
    </row>
    <row r="39" spans="2:7" x14ac:dyDescent="0.2">
      <c r="B39" t="s">
        <v>37</v>
      </c>
      <c r="G39" t="s">
        <v>112</v>
      </c>
    </row>
    <row r="40" spans="2:7" x14ac:dyDescent="0.2">
      <c r="B40" t="s">
        <v>28</v>
      </c>
      <c r="G40" t="s">
        <v>113</v>
      </c>
    </row>
    <row r="41" spans="2:7" x14ac:dyDescent="0.2">
      <c r="B41" t="s">
        <v>39</v>
      </c>
      <c r="G41" t="s">
        <v>114</v>
      </c>
    </row>
    <row r="42" spans="2:7" x14ac:dyDescent="0.2">
      <c r="B42" t="s">
        <v>40</v>
      </c>
      <c r="G42" t="s">
        <v>115</v>
      </c>
    </row>
    <row r="43" spans="2:7" x14ac:dyDescent="0.2">
      <c r="G43" t="s">
        <v>116</v>
      </c>
    </row>
    <row r="44" spans="2:7" x14ac:dyDescent="0.2">
      <c r="G44" t="s">
        <v>117</v>
      </c>
    </row>
    <row r="45" spans="2:7" x14ac:dyDescent="0.2">
      <c r="G45" t="s">
        <v>118</v>
      </c>
    </row>
    <row r="46" spans="2:7" x14ac:dyDescent="0.2">
      <c r="G46" t="s">
        <v>119</v>
      </c>
    </row>
    <row r="47" spans="2:7" x14ac:dyDescent="0.2">
      <c r="G47" t="s">
        <v>120</v>
      </c>
    </row>
    <row r="48" spans="2:7" x14ac:dyDescent="0.2">
      <c r="G48" t="s">
        <v>121</v>
      </c>
    </row>
    <row r="49" spans="7:7" x14ac:dyDescent="0.2">
      <c r="G49" t="s">
        <v>122</v>
      </c>
    </row>
    <row r="50" spans="7:7" x14ac:dyDescent="0.2">
      <c r="G50" t="s">
        <v>123</v>
      </c>
    </row>
    <row r="51" spans="7:7" x14ac:dyDescent="0.2">
      <c r="G51" t="s">
        <v>124</v>
      </c>
    </row>
    <row r="52" spans="7:7" x14ac:dyDescent="0.2">
      <c r="G52" t="s">
        <v>125</v>
      </c>
    </row>
    <row r="53" spans="7:7" x14ac:dyDescent="0.2">
      <c r="G53" t="s">
        <v>126</v>
      </c>
    </row>
    <row r="54" spans="7:7" x14ac:dyDescent="0.2">
      <c r="G54" t="s">
        <v>127</v>
      </c>
    </row>
    <row r="55" spans="7:7" x14ac:dyDescent="0.2">
      <c r="G55" t="s">
        <v>128</v>
      </c>
    </row>
    <row r="56" spans="7:7" x14ac:dyDescent="0.2">
      <c r="G56" t="s">
        <v>128</v>
      </c>
    </row>
    <row r="57" spans="7:7" x14ac:dyDescent="0.2">
      <c r="G57" t="s">
        <v>129</v>
      </c>
    </row>
    <row r="58" spans="7:7" x14ac:dyDescent="0.2">
      <c r="G58" t="s">
        <v>129</v>
      </c>
    </row>
    <row r="59" spans="7:7" x14ac:dyDescent="0.2">
      <c r="G59" t="s">
        <v>130</v>
      </c>
    </row>
    <row r="60" spans="7:7" x14ac:dyDescent="0.2">
      <c r="G60" t="s">
        <v>130</v>
      </c>
    </row>
    <row r="61" spans="7:7" x14ac:dyDescent="0.2">
      <c r="G61" t="s">
        <v>131</v>
      </c>
    </row>
    <row r="62" spans="7:7" x14ac:dyDescent="0.2">
      <c r="G62" t="s">
        <v>132</v>
      </c>
    </row>
    <row r="63" spans="7:7" x14ac:dyDescent="0.2">
      <c r="G63" t="s">
        <v>133</v>
      </c>
    </row>
    <row r="64" spans="7:7" x14ac:dyDescent="0.2">
      <c r="G64" t="s">
        <v>134</v>
      </c>
    </row>
    <row r="65" spans="7:7" x14ac:dyDescent="0.2">
      <c r="G65" t="s">
        <v>135</v>
      </c>
    </row>
    <row r="66" spans="7:7" x14ac:dyDescent="0.2">
      <c r="G66" t="s">
        <v>136</v>
      </c>
    </row>
    <row r="67" spans="7:7" x14ac:dyDescent="0.2">
      <c r="G67" t="s">
        <v>137</v>
      </c>
    </row>
    <row r="68" spans="7:7" x14ac:dyDescent="0.2">
      <c r="G68" t="s">
        <v>138</v>
      </c>
    </row>
    <row r="69" spans="7:7" x14ac:dyDescent="0.2">
      <c r="G69" t="s">
        <v>139</v>
      </c>
    </row>
    <row r="70" spans="7:7" x14ac:dyDescent="0.2">
      <c r="G70" t="s">
        <v>140</v>
      </c>
    </row>
    <row r="71" spans="7:7" x14ac:dyDescent="0.2">
      <c r="G71" t="s">
        <v>141</v>
      </c>
    </row>
    <row r="72" spans="7:7" x14ac:dyDescent="0.2">
      <c r="G72" t="s">
        <v>142</v>
      </c>
    </row>
    <row r="73" spans="7:7" x14ac:dyDescent="0.2">
      <c r="G73" t="s">
        <v>143</v>
      </c>
    </row>
    <row r="74" spans="7:7" x14ac:dyDescent="0.2">
      <c r="G74" t="s">
        <v>144</v>
      </c>
    </row>
    <row r="75" spans="7:7" x14ac:dyDescent="0.2">
      <c r="G75" t="s">
        <v>145</v>
      </c>
    </row>
  </sheetData>
  <sortState ref="A3:E42">
    <sortCondition ref="D2"/>
  </sortState>
  <phoneticPr fontId="3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H32"/>
  <sheetViews>
    <sheetView showGridLines="0" tabSelected="1" topLeftCell="B1" workbookViewId="0">
      <selection activeCell="D36" sqref="D36"/>
    </sheetView>
  </sheetViews>
  <sheetFormatPr defaultRowHeight="12.75" x14ac:dyDescent="0.2"/>
  <cols>
    <col min="1" max="1" width="2.42578125" customWidth="1"/>
    <col min="2" max="2" width="34.28515625" bestFit="1" customWidth="1"/>
    <col min="3" max="3" width="23.85546875" bestFit="1" customWidth="1"/>
    <col min="4" max="4" width="31.28515625" bestFit="1" customWidth="1"/>
    <col min="5" max="5" width="3" customWidth="1"/>
    <col min="6" max="6" width="31.85546875" customWidth="1"/>
    <col min="8" max="8" width="33.42578125" bestFit="1" customWidth="1"/>
  </cols>
  <sheetData>
    <row r="2" spans="2:8" x14ac:dyDescent="0.2">
      <c r="B2" s="3" t="s">
        <v>242</v>
      </c>
    </row>
    <row r="3" spans="2:8" x14ac:dyDescent="0.2">
      <c r="B3" s="2" t="s">
        <v>239</v>
      </c>
      <c r="C3" s="2" t="s">
        <v>223</v>
      </c>
      <c r="D3" s="2" t="s">
        <v>230</v>
      </c>
      <c r="F3" s="2" t="s">
        <v>224</v>
      </c>
    </row>
    <row r="4" spans="2:8" x14ac:dyDescent="0.2">
      <c r="B4" s="3" t="s">
        <v>216</v>
      </c>
      <c r="C4" s="15">
        <f>C19</f>
        <v>1438.8</v>
      </c>
      <c r="D4" s="28" t="s">
        <v>250</v>
      </c>
      <c r="F4" s="3" t="s">
        <v>226</v>
      </c>
      <c r="G4" s="17">
        <f>ROUND((C4*$C$6)/(1000*C7),1)</f>
        <v>834.9</v>
      </c>
    </row>
    <row r="5" spans="2:8" x14ac:dyDescent="0.2">
      <c r="B5" s="3" t="s">
        <v>217</v>
      </c>
      <c r="C5" s="15">
        <f>C28</f>
        <v>1240.2</v>
      </c>
      <c r="D5" s="28" t="s">
        <v>251</v>
      </c>
      <c r="F5" s="20" t="s">
        <v>227</v>
      </c>
      <c r="G5" s="21">
        <f>ROUND((C5*$C$6)/(1000*C8),1)</f>
        <v>679</v>
      </c>
    </row>
    <row r="6" spans="2:8" x14ac:dyDescent="0.2">
      <c r="B6" s="3" t="s">
        <v>218</v>
      </c>
      <c r="C6" s="15">
        <v>5803</v>
      </c>
      <c r="D6" s="13" t="s">
        <v>231</v>
      </c>
      <c r="F6" s="18" t="s">
        <v>221</v>
      </c>
      <c r="G6" s="45">
        <f>G4-G5</f>
        <v>155.89999999999998</v>
      </c>
    </row>
    <row r="7" spans="2:8" x14ac:dyDescent="0.2">
      <c r="B7" s="3" t="s">
        <v>219</v>
      </c>
      <c r="C7">
        <v>10</v>
      </c>
      <c r="D7" s="3" t="s">
        <v>248</v>
      </c>
      <c r="F7" s="3"/>
      <c r="G7" s="17"/>
    </row>
    <row r="8" spans="2:8" x14ac:dyDescent="0.2">
      <c r="B8" s="3" t="s">
        <v>220</v>
      </c>
      <c r="C8">
        <f>C7*1.06</f>
        <v>10.600000000000001</v>
      </c>
      <c r="D8" s="3" t="s">
        <v>247</v>
      </c>
      <c r="F8" s="2" t="s">
        <v>225</v>
      </c>
      <c r="G8" s="17"/>
    </row>
    <row r="9" spans="2:8" x14ac:dyDescent="0.2">
      <c r="B9" s="3" t="s">
        <v>219</v>
      </c>
      <c r="C9">
        <v>9</v>
      </c>
      <c r="D9" s="3" t="s">
        <v>248</v>
      </c>
      <c r="F9" s="3" t="s">
        <v>228</v>
      </c>
      <c r="G9" s="16">
        <f>ROUND(C4/(C9*1000),4)</f>
        <v>0.15989999999999999</v>
      </c>
    </row>
    <row r="10" spans="2:8" x14ac:dyDescent="0.2">
      <c r="B10" s="3" t="s">
        <v>220</v>
      </c>
      <c r="C10" s="52">
        <f>C9*1.06</f>
        <v>9.5400000000000009</v>
      </c>
      <c r="D10" s="3" t="s">
        <v>247</v>
      </c>
      <c r="F10" s="20" t="s">
        <v>229</v>
      </c>
      <c r="G10" s="22">
        <f>ROUND(C5/(C10*1000),4)</f>
        <v>0.13</v>
      </c>
    </row>
    <row r="11" spans="2:8" x14ac:dyDescent="0.2">
      <c r="F11" s="18" t="s">
        <v>222</v>
      </c>
      <c r="G11" s="46">
        <f>G9-G10</f>
        <v>2.9899999999999982E-2</v>
      </c>
    </row>
    <row r="12" spans="2:8" x14ac:dyDescent="0.2">
      <c r="B12" s="3" t="s">
        <v>244</v>
      </c>
    </row>
    <row r="13" spans="2:8" x14ac:dyDescent="0.2">
      <c r="B13" s="2" t="s">
        <v>202</v>
      </c>
      <c r="C13" s="2" t="s">
        <v>205</v>
      </c>
      <c r="D13" s="2"/>
    </row>
    <row r="14" spans="2:8" x14ac:dyDescent="0.2">
      <c r="B14" s="3" t="s">
        <v>209</v>
      </c>
      <c r="C14" s="13">
        <v>1328</v>
      </c>
      <c r="D14" s="13"/>
    </row>
    <row r="15" spans="2:8" x14ac:dyDescent="0.2">
      <c r="B15" s="3" t="s">
        <v>210</v>
      </c>
      <c r="C15" s="13">
        <v>1419</v>
      </c>
      <c r="D15" s="13"/>
    </row>
    <row r="16" spans="2:8" x14ac:dyDescent="0.2">
      <c r="B16" s="3" t="s">
        <v>211</v>
      </c>
      <c r="C16" s="13">
        <v>1409</v>
      </c>
      <c r="D16" s="13"/>
      <c r="F16" s="2" t="s">
        <v>241</v>
      </c>
      <c r="H16" s="27" t="s">
        <v>270</v>
      </c>
    </row>
    <row r="17" spans="2:8" x14ac:dyDescent="0.2">
      <c r="B17" s="3" t="s">
        <v>203</v>
      </c>
      <c r="C17" s="14">
        <v>1358</v>
      </c>
      <c r="D17" s="14"/>
      <c r="F17" t="s">
        <v>234</v>
      </c>
      <c r="G17" s="23">
        <f>ROUND(G24/$G$27,2)</f>
        <v>550.91999999999996</v>
      </c>
      <c r="H17" s="23">
        <f>'[2]1.16SWCR020 MT DisRet'!$E$17</f>
        <v>741.73111584045785</v>
      </c>
    </row>
    <row r="18" spans="2:8" x14ac:dyDescent="0.2">
      <c r="B18" s="3" t="s">
        <v>204</v>
      </c>
      <c r="C18" s="14">
        <v>1680</v>
      </c>
      <c r="D18" s="14"/>
      <c r="F18" t="s">
        <v>233</v>
      </c>
      <c r="G18" s="23">
        <f>ROUND(G25/$G$27,2)</f>
        <v>592.87</v>
      </c>
      <c r="H18" s="23">
        <f>'[2]1.16SWCR020 MT DisRet'!$E$21</f>
        <v>798.21049634853023</v>
      </c>
    </row>
    <row r="19" spans="2:8" x14ac:dyDescent="0.2">
      <c r="B19" s="18" t="s">
        <v>206</v>
      </c>
      <c r="C19" s="19">
        <f>AVERAGE(C14:C18)</f>
        <v>1438.8</v>
      </c>
      <c r="D19" s="19"/>
      <c r="F19" s="25" t="s">
        <v>235</v>
      </c>
      <c r="G19" s="26">
        <f>ROUND(G26/$G$27,2)</f>
        <v>163.33000000000001</v>
      </c>
      <c r="H19" s="23">
        <f>'[2]1.16SWCR020 MT DisRet'!$F$21</f>
        <v>219.89933774454005</v>
      </c>
    </row>
    <row r="20" spans="2:8" ht="15" x14ac:dyDescent="0.2">
      <c r="B20" s="18"/>
      <c r="C20" s="19"/>
      <c r="D20" s="12"/>
      <c r="F20" s="18" t="s">
        <v>245</v>
      </c>
      <c r="G20" s="24">
        <f>G18-G17</f>
        <v>41.950000000000045</v>
      </c>
      <c r="H20" s="47">
        <f>H18-H17</f>
        <v>56.479380508072381</v>
      </c>
    </row>
    <row r="21" spans="2:8" ht="15" x14ac:dyDescent="0.2">
      <c r="B21" s="3" t="s">
        <v>243</v>
      </c>
      <c r="C21" s="12"/>
      <c r="D21" s="2"/>
      <c r="F21" s="18"/>
      <c r="G21" s="24"/>
    </row>
    <row r="22" spans="2:8" x14ac:dyDescent="0.2">
      <c r="B22" s="2" t="s">
        <v>207</v>
      </c>
      <c r="C22" s="2" t="s">
        <v>205</v>
      </c>
      <c r="D22" s="13"/>
      <c r="F22" s="3" t="s">
        <v>240</v>
      </c>
    </row>
    <row r="23" spans="2:8" x14ac:dyDescent="0.2">
      <c r="B23" s="3" t="s">
        <v>208</v>
      </c>
      <c r="C23" s="13">
        <v>1208</v>
      </c>
      <c r="D23" s="13"/>
      <c r="F23" s="3" t="s">
        <v>237</v>
      </c>
      <c r="G23" s="3" t="s">
        <v>232</v>
      </c>
      <c r="H23" s="3" t="s">
        <v>230</v>
      </c>
    </row>
    <row r="24" spans="2:8" x14ac:dyDescent="0.2">
      <c r="B24" s="3" t="s">
        <v>212</v>
      </c>
      <c r="C24" s="13">
        <v>1324</v>
      </c>
      <c r="D24" s="13"/>
      <c r="F24" t="s">
        <v>236</v>
      </c>
      <c r="G24" s="23">
        <v>6611</v>
      </c>
      <c r="H24" s="3" t="s">
        <v>246</v>
      </c>
    </row>
    <row r="25" spans="2:8" x14ac:dyDescent="0.2">
      <c r="B25" s="3" t="s">
        <v>213</v>
      </c>
      <c r="C25" s="13">
        <v>1229</v>
      </c>
      <c r="D25" s="14"/>
      <c r="F25" t="s">
        <v>233</v>
      </c>
      <c r="G25" s="23">
        <f>G24+503.4</f>
        <v>7114.4</v>
      </c>
      <c r="H25" s="27" t="s">
        <v>249</v>
      </c>
    </row>
    <row r="26" spans="2:8" x14ac:dyDescent="0.2">
      <c r="B26" s="3" t="s">
        <v>215</v>
      </c>
      <c r="C26" s="14">
        <v>1140</v>
      </c>
      <c r="D26" s="14"/>
      <c r="F26" t="s">
        <v>235</v>
      </c>
      <c r="G26" s="23">
        <v>1960</v>
      </c>
      <c r="H26" s="3" t="s">
        <v>246</v>
      </c>
    </row>
    <row r="27" spans="2:8" x14ac:dyDescent="0.2">
      <c r="B27" s="3" t="s">
        <v>214</v>
      </c>
      <c r="C27" s="14">
        <v>1300</v>
      </c>
      <c r="D27" s="19"/>
      <c r="F27" s="3" t="s">
        <v>238</v>
      </c>
      <c r="G27">
        <v>12</v>
      </c>
      <c r="H27" s="3" t="s">
        <v>246</v>
      </c>
    </row>
    <row r="28" spans="2:8" x14ac:dyDescent="0.2">
      <c r="B28" s="18" t="s">
        <v>206</v>
      </c>
      <c r="C28" s="19">
        <f>AVERAGE(C23:C27)</f>
        <v>1240.2</v>
      </c>
    </row>
    <row r="31" spans="2:8" x14ac:dyDescent="0.2">
      <c r="B31" t="s">
        <v>271</v>
      </c>
    </row>
    <row r="32" spans="2:8" x14ac:dyDescent="0.2">
      <c r="B32" s="53"/>
      <c r="C32" t="s">
        <v>272</v>
      </c>
      <c r="G32" s="44">
        <f>G17+G19</f>
        <v>714.25</v>
      </c>
    </row>
  </sheetData>
  <pageMargins left="0.7" right="0.7" top="0.75" bottom="0.75" header="0.3" footer="0.3"/>
  <pageSetup orientation="portrait" horizontalDpi="0" verticalDpi="0" r:id="rId1"/>
  <legacyDrawing r:id="rId2"/>
  <tableParts count="4">
    <tablePart r:id="rId3"/>
    <tablePart r:id="rId4"/>
    <tablePart r:id="rId5"/>
    <tablePart r:id="rId6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8"/>
  <sheetViews>
    <sheetView workbookViewId="0">
      <selection activeCell="B29" sqref="B29"/>
    </sheetView>
  </sheetViews>
  <sheetFormatPr defaultRowHeight="12.75" x14ac:dyDescent="0.2"/>
  <cols>
    <col min="1" max="1" width="11.140625" bestFit="1" customWidth="1"/>
    <col min="2" max="2" width="26.5703125" bestFit="1" customWidth="1"/>
  </cols>
  <sheetData>
    <row r="1" spans="1:2" x14ac:dyDescent="0.2">
      <c r="A1" s="48" t="s">
        <v>201</v>
      </c>
      <c r="B1" s="48"/>
    </row>
    <row r="2" spans="1:2" ht="13.5" thickBot="1" x14ac:dyDescent="0.25">
      <c r="A2" s="9" t="s">
        <v>148</v>
      </c>
      <c r="B2" s="9" t="s">
        <v>149</v>
      </c>
    </row>
    <row r="3" spans="1:2" x14ac:dyDescent="0.2">
      <c r="A3" s="10" t="s">
        <v>150</v>
      </c>
      <c r="B3" s="10" t="s">
        <v>151</v>
      </c>
    </row>
    <row r="4" spans="1:2" x14ac:dyDescent="0.2">
      <c r="A4" s="10" t="s">
        <v>152</v>
      </c>
      <c r="B4" s="10" t="s">
        <v>153</v>
      </c>
    </row>
    <row r="5" spans="1:2" x14ac:dyDescent="0.2">
      <c r="A5" s="10" t="s">
        <v>154</v>
      </c>
      <c r="B5" s="10" t="s">
        <v>155</v>
      </c>
    </row>
    <row r="6" spans="1:2" x14ac:dyDescent="0.2">
      <c r="A6" s="10" t="s">
        <v>156</v>
      </c>
      <c r="B6" s="10" t="s">
        <v>157</v>
      </c>
    </row>
    <row r="7" spans="1:2" x14ac:dyDescent="0.2">
      <c r="A7" s="10" t="s">
        <v>158</v>
      </c>
      <c r="B7" s="10" t="s">
        <v>159</v>
      </c>
    </row>
    <row r="8" spans="1:2" x14ac:dyDescent="0.2">
      <c r="A8" s="10" t="s">
        <v>160</v>
      </c>
      <c r="B8" s="10" t="s">
        <v>161</v>
      </c>
    </row>
    <row r="9" spans="1:2" x14ac:dyDescent="0.2">
      <c r="A9" s="10" t="s">
        <v>162</v>
      </c>
      <c r="B9" s="10" t="s">
        <v>163</v>
      </c>
    </row>
    <row r="10" spans="1:2" x14ac:dyDescent="0.2">
      <c r="A10" s="10" t="s">
        <v>164</v>
      </c>
      <c r="B10" s="10" t="s">
        <v>165</v>
      </c>
    </row>
    <row r="11" spans="1:2" x14ac:dyDescent="0.2">
      <c r="A11" s="10" t="s">
        <v>166</v>
      </c>
      <c r="B11" s="10" t="s">
        <v>167</v>
      </c>
    </row>
    <row r="12" spans="1:2" x14ac:dyDescent="0.2">
      <c r="A12" s="10" t="s">
        <v>168</v>
      </c>
      <c r="B12" s="10" t="s">
        <v>169</v>
      </c>
    </row>
    <row r="13" spans="1:2" x14ac:dyDescent="0.2">
      <c r="A13" s="10" t="s">
        <v>170</v>
      </c>
      <c r="B13" s="10" t="s">
        <v>171</v>
      </c>
    </row>
    <row r="14" spans="1:2" x14ac:dyDescent="0.2">
      <c r="A14" s="10" t="s">
        <v>172</v>
      </c>
      <c r="B14" s="10" t="s">
        <v>173</v>
      </c>
    </row>
    <row r="15" spans="1:2" x14ac:dyDescent="0.2">
      <c r="A15" s="10" t="s">
        <v>174</v>
      </c>
      <c r="B15" s="10" t="s">
        <v>175</v>
      </c>
    </row>
    <row r="16" spans="1:2" x14ac:dyDescent="0.2">
      <c r="A16" s="10" t="s">
        <v>176</v>
      </c>
      <c r="B16" s="10" t="s">
        <v>177</v>
      </c>
    </row>
    <row r="17" spans="1:2" x14ac:dyDescent="0.2">
      <c r="A17" s="10" t="s">
        <v>178</v>
      </c>
      <c r="B17" s="10" t="s">
        <v>179</v>
      </c>
    </row>
    <row r="18" spans="1:2" x14ac:dyDescent="0.2">
      <c r="A18" s="10" t="s">
        <v>180</v>
      </c>
      <c r="B18" s="10" t="s">
        <v>181</v>
      </c>
    </row>
    <row r="19" spans="1:2" x14ac:dyDescent="0.2">
      <c r="A19" s="10" t="s">
        <v>182</v>
      </c>
      <c r="B19" s="10" t="s">
        <v>183</v>
      </c>
    </row>
    <row r="20" spans="1:2" x14ac:dyDescent="0.2">
      <c r="A20" s="11" t="s">
        <v>184</v>
      </c>
      <c r="B20" s="11" t="s">
        <v>185</v>
      </c>
    </row>
    <row r="21" spans="1:2" x14ac:dyDescent="0.2">
      <c r="A21" s="11" t="s">
        <v>186</v>
      </c>
      <c r="B21" s="11" t="s">
        <v>187</v>
      </c>
    </row>
    <row r="22" spans="1:2" x14ac:dyDescent="0.2">
      <c r="A22" s="11" t="s">
        <v>188</v>
      </c>
      <c r="B22" s="11" t="s">
        <v>188</v>
      </c>
    </row>
    <row r="23" spans="1:2" x14ac:dyDescent="0.2">
      <c r="A23" s="11" t="s">
        <v>189</v>
      </c>
      <c r="B23" s="11" t="s">
        <v>190</v>
      </c>
    </row>
    <row r="24" spans="1:2" x14ac:dyDescent="0.2">
      <c r="A24" s="11" t="s">
        <v>191</v>
      </c>
      <c r="B24" s="11" t="s">
        <v>192</v>
      </c>
    </row>
    <row r="25" spans="1:2" x14ac:dyDescent="0.2">
      <c r="A25" s="11" t="s">
        <v>193</v>
      </c>
      <c r="B25" s="11" t="s">
        <v>194</v>
      </c>
    </row>
    <row r="26" spans="1:2" x14ac:dyDescent="0.2">
      <c r="A26" s="11" t="s">
        <v>195</v>
      </c>
      <c r="B26" s="11" t="s">
        <v>196</v>
      </c>
    </row>
    <row r="27" spans="1:2" x14ac:dyDescent="0.2">
      <c r="A27" s="11" t="s">
        <v>197</v>
      </c>
      <c r="B27" s="11" t="s">
        <v>198</v>
      </c>
    </row>
    <row r="28" spans="1:2" x14ac:dyDescent="0.2">
      <c r="A28" s="11" t="s">
        <v>199</v>
      </c>
      <c r="B28" s="11" t="s">
        <v>200</v>
      </c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C7A42-DAEF-442D-A1F3-3EC8EA4185A3}">
  <dimension ref="B2:Q35"/>
  <sheetViews>
    <sheetView workbookViewId="0">
      <selection activeCell="L25" sqref="L25"/>
    </sheetView>
  </sheetViews>
  <sheetFormatPr defaultRowHeight="12.75" x14ac:dyDescent="0.2"/>
  <cols>
    <col min="3" max="3" width="10.7109375" bestFit="1" customWidth="1"/>
    <col min="4" max="4" width="11.5703125" customWidth="1"/>
    <col min="5" max="5" width="10.42578125" customWidth="1"/>
    <col min="6" max="6" width="12" customWidth="1"/>
    <col min="7" max="7" width="8.5703125" customWidth="1"/>
    <col min="8" max="8" width="9.5703125" customWidth="1"/>
  </cols>
  <sheetData>
    <row r="2" spans="2:17" ht="13.5" thickBot="1" x14ac:dyDescent="0.25"/>
    <row r="3" spans="2:17" ht="15.75" thickBot="1" x14ac:dyDescent="0.3">
      <c r="B3" s="29"/>
      <c r="C3" s="29"/>
      <c r="D3" s="49" t="s">
        <v>252</v>
      </c>
      <c r="E3" s="50"/>
      <c r="F3" s="50"/>
      <c r="G3" s="50"/>
      <c r="H3" s="51"/>
    </row>
    <row r="4" spans="2:17" ht="26.25" thickBot="1" x14ac:dyDescent="0.25">
      <c r="B4" s="30" t="s">
        <v>253</v>
      </c>
      <c r="C4" s="31" t="s">
        <v>254</v>
      </c>
      <c r="D4" s="30" t="s">
        <v>255</v>
      </c>
      <c r="E4" s="32" t="s">
        <v>256</v>
      </c>
      <c r="F4" s="32" t="s">
        <v>257</v>
      </c>
      <c r="G4" s="32" t="s">
        <v>258</v>
      </c>
      <c r="H4" s="32" t="s">
        <v>259</v>
      </c>
      <c r="K4" s="40" t="s">
        <v>265</v>
      </c>
      <c r="L4" s="42" t="s">
        <v>266</v>
      </c>
      <c r="M4" s="41" t="s">
        <v>257</v>
      </c>
      <c r="N4" s="41" t="s">
        <v>258</v>
      </c>
      <c r="O4" s="41" t="s">
        <v>267</v>
      </c>
      <c r="P4" s="41" t="s">
        <v>268</v>
      </c>
      <c r="Q4" s="41" t="s">
        <v>269</v>
      </c>
    </row>
    <row r="5" spans="2:17" ht="13.5" thickBot="1" x14ac:dyDescent="0.25">
      <c r="B5" s="33">
        <v>1</v>
      </c>
      <c r="C5" s="34">
        <v>43111</v>
      </c>
      <c r="D5" s="36">
        <v>12965</v>
      </c>
      <c r="E5" s="37">
        <v>6819</v>
      </c>
      <c r="F5" s="37">
        <v>19784</v>
      </c>
      <c r="G5" s="38">
        <v>24</v>
      </c>
      <c r="H5" s="39" t="s">
        <v>260</v>
      </c>
      <c r="J5" s="27" t="s">
        <v>260</v>
      </c>
      <c r="K5" s="35">
        <f>D5+D6+D9+D10+D11+D14+D18+D19+D20+D26+D28+D30+D35</f>
        <v>325110</v>
      </c>
      <c r="L5" s="35">
        <f>E5+E6+E9+E10+E11+E14+E18+E19+E20+E26+E28+E30+E35</f>
        <v>171005</v>
      </c>
      <c r="M5" s="35">
        <f>F5+F6+F9+F10+F11+F14+F18+F19+F20+F26+F28+F30+F35</f>
        <v>496115</v>
      </c>
      <c r="N5" s="43">
        <f>G5+G6+G9+G10+G11+G14+G18+G19+G20+G26+G28+G30+G35</f>
        <v>609.5</v>
      </c>
      <c r="O5" s="35">
        <f>K5/N5</f>
        <v>533.40442986054143</v>
      </c>
      <c r="P5" s="35">
        <f>L5/N5</f>
        <v>280.56603773584908</v>
      </c>
      <c r="Q5" s="35">
        <f>M5/N5</f>
        <v>813.97046759639045</v>
      </c>
    </row>
    <row r="6" spans="2:17" ht="13.5" thickBot="1" x14ac:dyDescent="0.25">
      <c r="B6" s="33">
        <v>2</v>
      </c>
      <c r="C6" s="34">
        <v>43273</v>
      </c>
      <c r="D6" s="36">
        <v>40538</v>
      </c>
      <c r="E6" s="37">
        <v>21323</v>
      </c>
      <c r="F6" s="37">
        <v>61861</v>
      </c>
      <c r="G6" s="38">
        <v>68</v>
      </c>
      <c r="H6" s="39" t="s">
        <v>260</v>
      </c>
      <c r="J6" s="27" t="s">
        <v>261</v>
      </c>
      <c r="K6" s="35">
        <f>D7+D8+D12+D13+D21+D22+D27+D29+D34</f>
        <v>166828</v>
      </c>
      <c r="L6" s="35">
        <f>E7+E8+E12+E13+E21+E22+E27+E29+E34</f>
        <v>90723</v>
      </c>
      <c r="M6" s="35">
        <f>F7+F8+F12+F13+F21+F22+F27+F29+F34</f>
        <v>257551</v>
      </c>
      <c r="N6" s="43">
        <f>G7+G8+G12+G13+G21+G22+G27+G29+G34</f>
        <v>275.5</v>
      </c>
      <c r="O6" s="35">
        <f>K6/N6</f>
        <v>605.54627949183305</v>
      </c>
      <c r="P6" s="35">
        <f>L6/N6</f>
        <v>329.30308529945552</v>
      </c>
      <c r="Q6" s="35">
        <f>M6/N6</f>
        <v>934.84936479128862</v>
      </c>
    </row>
    <row r="7" spans="2:17" ht="13.5" thickBot="1" x14ac:dyDescent="0.25">
      <c r="B7" s="33">
        <v>3</v>
      </c>
      <c r="C7" s="34">
        <v>42978</v>
      </c>
      <c r="D7" s="36">
        <v>5150</v>
      </c>
      <c r="E7" s="37">
        <v>4450</v>
      </c>
      <c r="F7" s="37">
        <v>9600</v>
      </c>
      <c r="G7" s="38">
        <v>5</v>
      </c>
      <c r="H7" s="39" t="s">
        <v>261</v>
      </c>
    </row>
    <row r="8" spans="2:17" ht="13.5" thickBot="1" x14ac:dyDescent="0.25">
      <c r="B8" s="33">
        <v>4</v>
      </c>
      <c r="C8" s="34">
        <v>42975</v>
      </c>
      <c r="D8" s="36">
        <v>24713</v>
      </c>
      <c r="E8" s="37">
        <v>12999</v>
      </c>
      <c r="F8" s="37">
        <v>37712</v>
      </c>
      <c r="G8" s="38">
        <v>24</v>
      </c>
      <c r="H8" s="39" t="s">
        <v>261</v>
      </c>
    </row>
    <row r="9" spans="2:17" ht="13.5" thickBot="1" x14ac:dyDescent="0.25">
      <c r="B9" s="33">
        <v>5</v>
      </c>
      <c r="C9" s="34">
        <v>42859</v>
      </c>
      <c r="D9" s="36">
        <v>44715</v>
      </c>
      <c r="E9" s="37">
        <v>23520</v>
      </c>
      <c r="F9" s="37">
        <v>68235</v>
      </c>
      <c r="G9" s="38">
        <v>60</v>
      </c>
      <c r="H9" s="39" t="s">
        <v>260</v>
      </c>
    </row>
    <row r="10" spans="2:17" ht="13.5" thickBot="1" x14ac:dyDescent="0.25">
      <c r="B10" s="33">
        <v>6</v>
      </c>
      <c r="C10" s="34">
        <v>42724</v>
      </c>
      <c r="D10" s="36">
        <v>40677</v>
      </c>
      <c r="E10" s="37">
        <v>21396</v>
      </c>
      <c r="F10" s="37">
        <v>62073</v>
      </c>
      <c r="G10" s="38">
        <v>68</v>
      </c>
      <c r="H10" s="39" t="s">
        <v>260</v>
      </c>
    </row>
    <row r="11" spans="2:17" ht="13.5" thickBot="1" x14ac:dyDescent="0.25">
      <c r="B11" s="33">
        <v>7</v>
      </c>
      <c r="C11" s="34">
        <v>43055</v>
      </c>
      <c r="D11" s="36">
        <v>9870</v>
      </c>
      <c r="E11" s="37">
        <v>5191</v>
      </c>
      <c r="F11" s="37">
        <v>15061</v>
      </c>
      <c r="G11" s="38">
        <v>30</v>
      </c>
      <c r="H11" s="39" t="s">
        <v>260</v>
      </c>
    </row>
    <row r="12" spans="2:17" ht="13.5" thickBot="1" x14ac:dyDescent="0.25">
      <c r="B12" s="33">
        <v>8</v>
      </c>
      <c r="C12" s="34">
        <v>42724</v>
      </c>
      <c r="D12" s="36">
        <v>35945</v>
      </c>
      <c r="E12" s="37">
        <v>26973</v>
      </c>
      <c r="F12" s="37">
        <v>62918</v>
      </c>
      <c r="G12" s="38">
        <v>65</v>
      </c>
      <c r="H12" s="39" t="s">
        <v>261</v>
      </c>
    </row>
    <row r="13" spans="2:17" ht="13.5" thickBot="1" x14ac:dyDescent="0.25">
      <c r="B13" s="33">
        <v>9</v>
      </c>
      <c r="C13" s="34">
        <v>42871</v>
      </c>
      <c r="D13" s="36">
        <v>26775</v>
      </c>
      <c r="E13" s="37">
        <v>14083</v>
      </c>
      <c r="F13" s="37">
        <v>40858</v>
      </c>
      <c r="G13" s="38">
        <v>62.5</v>
      </c>
      <c r="H13" s="39" t="s">
        <v>261</v>
      </c>
    </row>
    <row r="14" spans="2:17" ht="13.5" thickBot="1" x14ac:dyDescent="0.25">
      <c r="B14" s="33">
        <v>10</v>
      </c>
      <c r="C14" s="34">
        <v>42425</v>
      </c>
      <c r="D14" s="36">
        <v>23139</v>
      </c>
      <c r="E14" s="37">
        <v>12171</v>
      </c>
      <c r="F14" s="37">
        <v>35310</v>
      </c>
      <c r="G14" s="38">
        <v>40</v>
      </c>
      <c r="H14" s="39" t="s">
        <v>260</v>
      </c>
    </row>
    <row r="15" spans="2:17" ht="15.75" thickBot="1" x14ac:dyDescent="0.3">
      <c r="B15" s="29"/>
      <c r="C15" s="29"/>
      <c r="D15" s="29"/>
      <c r="E15" s="29"/>
      <c r="F15" s="29"/>
      <c r="G15" s="29"/>
      <c r="H15" s="29"/>
    </row>
    <row r="16" spans="2:17" ht="15.75" thickBot="1" x14ac:dyDescent="0.3">
      <c r="B16" s="29"/>
      <c r="C16" s="29"/>
      <c r="D16" s="49" t="s">
        <v>262</v>
      </c>
      <c r="E16" s="50"/>
      <c r="F16" s="50"/>
      <c r="G16" s="50"/>
      <c r="H16" s="51"/>
    </row>
    <row r="17" spans="2:15" ht="13.5" thickBot="1" x14ac:dyDescent="0.25">
      <c r="B17" s="30" t="s">
        <v>253</v>
      </c>
      <c r="C17" s="31" t="s">
        <v>254</v>
      </c>
      <c r="D17" s="30" t="s">
        <v>255</v>
      </c>
      <c r="E17" s="32" t="s">
        <v>256</v>
      </c>
      <c r="F17" s="32" t="s">
        <v>257</v>
      </c>
      <c r="G17" s="32" t="s">
        <v>258</v>
      </c>
      <c r="H17" s="32" t="s">
        <v>259</v>
      </c>
    </row>
    <row r="18" spans="2:15" ht="13.5" thickBot="1" x14ac:dyDescent="0.25">
      <c r="B18" s="33">
        <v>1</v>
      </c>
      <c r="C18" s="34">
        <v>43111</v>
      </c>
      <c r="D18" s="36">
        <v>26735</v>
      </c>
      <c r="E18" s="37">
        <v>14063</v>
      </c>
      <c r="F18" s="37">
        <v>40798</v>
      </c>
      <c r="G18" s="38">
        <v>16</v>
      </c>
      <c r="H18" s="39" t="s">
        <v>260</v>
      </c>
    </row>
    <row r="19" spans="2:15" ht="13.5" thickBot="1" x14ac:dyDescent="0.25">
      <c r="B19" s="33">
        <v>6</v>
      </c>
      <c r="C19" s="34">
        <v>42724</v>
      </c>
      <c r="D19" s="36">
        <v>31360</v>
      </c>
      <c r="E19" s="37">
        <v>16495</v>
      </c>
      <c r="F19" s="37">
        <v>47855</v>
      </c>
      <c r="G19" s="38">
        <v>50</v>
      </c>
      <c r="H19" s="39" t="s">
        <v>260</v>
      </c>
      <c r="O19">
        <v>329</v>
      </c>
    </row>
    <row r="20" spans="2:15" ht="13.5" thickBot="1" x14ac:dyDescent="0.25">
      <c r="B20" s="33">
        <v>7</v>
      </c>
      <c r="C20" s="34">
        <v>43055</v>
      </c>
      <c r="D20" s="36">
        <v>36790</v>
      </c>
      <c r="E20" s="37">
        <v>19351</v>
      </c>
      <c r="F20" s="37">
        <v>56141</v>
      </c>
      <c r="G20" s="38">
        <v>120</v>
      </c>
      <c r="H20" s="39" t="s">
        <v>260</v>
      </c>
    </row>
    <row r="21" spans="2:15" ht="13.5" thickBot="1" x14ac:dyDescent="0.25">
      <c r="B21" s="33">
        <v>8</v>
      </c>
      <c r="C21" s="34">
        <v>42724</v>
      </c>
      <c r="D21" s="36">
        <v>21984</v>
      </c>
      <c r="E21" s="37">
        <v>6197</v>
      </c>
      <c r="F21" s="37">
        <v>28181</v>
      </c>
      <c r="G21" s="38">
        <v>15</v>
      </c>
      <c r="H21" s="39" t="s">
        <v>261</v>
      </c>
    </row>
    <row r="22" spans="2:15" ht="13.5" thickBot="1" x14ac:dyDescent="0.25">
      <c r="B22" s="33">
        <v>9</v>
      </c>
      <c r="C22" s="34">
        <v>42871</v>
      </c>
      <c r="D22" s="36">
        <v>7990</v>
      </c>
      <c r="E22" s="37">
        <v>4202</v>
      </c>
      <c r="F22" s="37">
        <v>12192</v>
      </c>
      <c r="G22" s="38">
        <v>15</v>
      </c>
      <c r="H22" s="39" t="s">
        <v>261</v>
      </c>
    </row>
    <row r="23" spans="2:15" ht="15.75" thickBot="1" x14ac:dyDescent="0.3">
      <c r="B23" s="29"/>
      <c r="C23" s="29"/>
      <c r="D23" s="29"/>
      <c r="E23" s="29"/>
      <c r="F23" s="29"/>
      <c r="G23" s="29"/>
      <c r="H23" s="29"/>
    </row>
    <row r="24" spans="2:15" ht="15.75" thickBot="1" x14ac:dyDescent="0.3">
      <c r="B24" s="29"/>
      <c r="C24" s="29"/>
      <c r="D24" s="49" t="s">
        <v>263</v>
      </c>
      <c r="E24" s="50"/>
      <c r="F24" s="50"/>
      <c r="G24" s="50"/>
      <c r="H24" s="51"/>
    </row>
    <row r="25" spans="2:15" ht="13.5" thickBot="1" x14ac:dyDescent="0.25">
      <c r="B25" s="30" t="s">
        <v>253</v>
      </c>
      <c r="C25" s="31" t="s">
        <v>254</v>
      </c>
      <c r="D25" s="30" t="s">
        <v>255</v>
      </c>
      <c r="E25" s="32" t="s">
        <v>256</v>
      </c>
      <c r="F25" s="32" t="s">
        <v>257</v>
      </c>
      <c r="G25" s="32" t="s">
        <v>258</v>
      </c>
      <c r="H25" s="32" t="s">
        <v>259</v>
      </c>
    </row>
    <row r="26" spans="2:15" ht="13.5" thickBot="1" x14ac:dyDescent="0.25">
      <c r="B26" s="33">
        <v>1</v>
      </c>
      <c r="C26" s="34">
        <v>43111</v>
      </c>
      <c r="D26" s="36">
        <v>24569</v>
      </c>
      <c r="E26" s="37">
        <v>12923</v>
      </c>
      <c r="F26" s="37">
        <v>37492</v>
      </c>
      <c r="G26" s="38">
        <v>36</v>
      </c>
      <c r="H26" s="39" t="s">
        <v>260</v>
      </c>
    </row>
    <row r="27" spans="2:15" ht="13.5" thickBot="1" x14ac:dyDescent="0.25">
      <c r="B27" s="33">
        <v>6</v>
      </c>
      <c r="C27" s="34">
        <v>42724</v>
      </c>
      <c r="D27" s="36">
        <v>7906</v>
      </c>
      <c r="E27" s="37">
        <v>4158</v>
      </c>
      <c r="F27" s="37">
        <v>12064</v>
      </c>
      <c r="G27" s="38">
        <v>17.5</v>
      </c>
      <c r="H27" s="39" t="s">
        <v>261</v>
      </c>
    </row>
    <row r="28" spans="2:15" ht="13.5" thickBot="1" x14ac:dyDescent="0.25">
      <c r="B28" s="33">
        <v>7</v>
      </c>
      <c r="C28" s="34">
        <v>43055</v>
      </c>
      <c r="D28" s="36">
        <v>13295</v>
      </c>
      <c r="E28" s="37">
        <v>6993</v>
      </c>
      <c r="F28" s="37">
        <v>20288</v>
      </c>
      <c r="G28" s="38">
        <v>40</v>
      </c>
      <c r="H28" s="39" t="s">
        <v>260</v>
      </c>
    </row>
    <row r="29" spans="2:15" ht="13.5" thickBot="1" x14ac:dyDescent="0.25">
      <c r="B29" s="33">
        <v>8</v>
      </c>
      <c r="C29" s="34">
        <v>42724</v>
      </c>
      <c r="D29" s="36">
        <v>9025</v>
      </c>
      <c r="E29" s="37">
        <v>3281</v>
      </c>
      <c r="F29" s="37">
        <v>12306</v>
      </c>
      <c r="G29" s="38">
        <v>7.5</v>
      </c>
      <c r="H29" s="39" t="s">
        <v>261</v>
      </c>
    </row>
    <row r="30" spans="2:15" ht="13.5" thickBot="1" x14ac:dyDescent="0.25">
      <c r="B30" s="33">
        <v>9</v>
      </c>
      <c r="C30" s="34">
        <v>42871</v>
      </c>
      <c r="D30" s="36">
        <v>5757</v>
      </c>
      <c r="E30" s="37">
        <v>3028</v>
      </c>
      <c r="F30" s="37">
        <v>8785</v>
      </c>
      <c r="G30" s="38">
        <v>12.5</v>
      </c>
      <c r="H30" s="39" t="s">
        <v>260</v>
      </c>
    </row>
    <row r="31" spans="2:15" ht="15.75" thickBot="1" x14ac:dyDescent="0.3">
      <c r="B31" s="29"/>
      <c r="C31" s="29"/>
      <c r="D31" s="29"/>
      <c r="E31" s="29"/>
      <c r="F31" s="29"/>
      <c r="G31" s="29"/>
      <c r="H31" s="29"/>
    </row>
    <row r="32" spans="2:15" ht="15.75" thickBot="1" x14ac:dyDescent="0.3">
      <c r="B32" s="29"/>
      <c r="C32" s="29"/>
      <c r="D32" s="49" t="s">
        <v>264</v>
      </c>
      <c r="E32" s="50"/>
      <c r="F32" s="50"/>
      <c r="G32" s="50"/>
      <c r="H32" s="51"/>
    </row>
    <row r="33" spans="2:8" ht="13.5" thickBot="1" x14ac:dyDescent="0.25">
      <c r="B33" s="30" t="s">
        <v>253</v>
      </c>
      <c r="C33" s="31" t="s">
        <v>254</v>
      </c>
      <c r="D33" s="30" t="s">
        <v>255</v>
      </c>
      <c r="E33" s="32" t="s">
        <v>256</v>
      </c>
      <c r="F33" s="32" t="s">
        <v>257</v>
      </c>
      <c r="G33" s="32" t="s">
        <v>258</v>
      </c>
      <c r="H33" s="32" t="s">
        <v>259</v>
      </c>
    </row>
    <row r="34" spans="2:8" ht="13.5" thickBot="1" x14ac:dyDescent="0.25">
      <c r="B34" s="33">
        <v>6</v>
      </c>
      <c r="C34" s="34">
        <v>42724</v>
      </c>
      <c r="D34" s="36">
        <v>27340</v>
      </c>
      <c r="E34" s="37">
        <v>14380</v>
      </c>
      <c r="F34" s="37">
        <v>41720</v>
      </c>
      <c r="G34" s="38">
        <v>64</v>
      </c>
      <c r="H34" s="39" t="s">
        <v>261</v>
      </c>
    </row>
    <row r="35" spans="2:8" ht="13.5" thickBot="1" x14ac:dyDescent="0.25">
      <c r="B35" s="33">
        <v>7</v>
      </c>
      <c r="C35" s="34">
        <v>43055</v>
      </c>
      <c r="D35" s="36">
        <v>14700</v>
      </c>
      <c r="E35" s="37">
        <v>7732</v>
      </c>
      <c r="F35" s="37">
        <v>22432</v>
      </c>
      <c r="G35" s="38">
        <v>45</v>
      </c>
      <c r="H35" s="39" t="s">
        <v>260</v>
      </c>
    </row>
  </sheetData>
  <mergeCells count="4">
    <mergeCell ref="D3:H3"/>
    <mergeCell ref="D16:H16"/>
    <mergeCell ref="D24:H24"/>
    <mergeCell ref="D32:H32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0EA4F4CB40DD419C6CAF9467FB7C04" ma:contentTypeVersion="2" ma:contentTypeDescription="Create a new document." ma:contentTypeScope="" ma:versionID="8ce9cb88eb2c07afe75834b97353351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e4863383729cb444416dcdc8f5e0b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CA6C47E7-D8B1-432A-B134-94276CA4E4A6}"/>
</file>

<file path=customXml/itemProps2.xml><?xml version="1.0" encoding="utf-8"?>
<ds:datastoreItem xmlns:ds="http://schemas.openxmlformats.org/officeDocument/2006/customXml" ds:itemID="{6CA9ADE0-E863-4906-82CF-4C8948276C4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3DBFCF7-B5CE-4E32-82CE-3F0BCB0D7AAC}">
  <ds:schemaRefs>
    <ds:schemaRef ds:uri="f63866bb-f33b-4d80-be97-0df3f94a3057"/>
    <ds:schemaRef ds:uri="http://purl.org/dc/terms/"/>
    <ds:schemaRef ds:uri="82b44182-a5ae-48f3-9d63-f84903778002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Drop down</vt:lpstr>
      <vt:lpstr>Calculations</vt:lpstr>
      <vt:lpstr>Unit definitions</vt:lpstr>
      <vt:lpstr>Nov18 2018 Costs</vt:lpstr>
    </vt:vector>
  </TitlesOfParts>
  <Company>Pacific Gas and Electric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elrf</dc:creator>
  <cp:lastModifiedBy>Rosillo, Adan</cp:lastModifiedBy>
  <cp:lastPrinted>2011-11-08T16:00:16Z</cp:lastPrinted>
  <dcterms:created xsi:type="dcterms:W3CDTF">2011-11-08T15:38:10Z</dcterms:created>
  <dcterms:modified xsi:type="dcterms:W3CDTF">2019-06-03T22:56:22Z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0x010100E20EA4F4CB40DD419C6CAF9467FB7C04</vt:lpwstr>
  </property>
</Properties>
</file>